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'бер'!$A$1:$AE$98</definedName>
    <definedName name="_xlnm.Print_Area" localSheetId="9">'вер'!$A$1:$AG$98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<sst xmlns="http://schemas.openxmlformats.org/spreadsheetml/2006/main" count="1336" uniqueCount="82">
  <si>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</si>
  <si>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</si>
  <si>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</si>
  <si>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</si>
  <si>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</si>
  <si>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</si>
  <si>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</si>
  <si>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</si>
  <si>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</si>
  <si>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</si>
  <si>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</si>
  <si>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</si>
  <si>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</si>
  <si>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</si>
  <si>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</si>
  <si>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</si>
  <si>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</si>
  <si>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</si>
  <si>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</si>
  <si>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</si>
  <si>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</si>
  <si>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</si>
  <si>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</si>
  <si>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</si>
  <si>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</si>
  <si>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</si>
  <si>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</si>
  <si>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</si>
  <si>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</si>
  <si>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</si>
  <si>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</si>
  <si>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</si>
  <si>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</si>
  <si>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</si>
  <si>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</si>
  <si>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</si>
  <si>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</si>
  <si>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</si>
  <si>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</si>
  <si>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</si>
  <si>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</si>
  <si>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</si>
  <si>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</si>
  <si>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</si>
  <si>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</si>
  <si>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</si>
  <si>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</si>
  <si>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</si>
  <si>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</si>
  <si>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</si>
  <si>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</si>
  <si>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</si>
  <si>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</si>
  <si>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</si>
  <si>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</si>
  <si>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</si>
  <si>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</si>
  <si>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</si>
  <si>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</si>
  <si>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</si>
  <si>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</si>
  <si>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</si>
  <si>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</si>
  <si>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</si>
  <si>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</si>
  <si>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</si>
  <si>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</si>
  <si>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</si>
  <si>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</si>
  <si>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</si>
  <si>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</si>
  <si>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</si>
  <si>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</si>
  <si>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</si>
  <si>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</si>
  <si>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</si>
  <si>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</si>
  <si>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</si>
  <si>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</si>
  <si>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</si>
  <si>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</si>
  <si>
    <t>по міському бюджету м.Черкаси у ГРУДНІ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</si>
</sst>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16060.7</v>
      </c>
      <c r="AF7" s="76"/>
      <c r="AG7" s="49"/>
    </row>
    <row r="8" spans="1:55" ht="18" customHeight="1">
      <c r="A8" s="61" t="s">
        <v>37</v>
      </c>
      <c r="B8" s="41">
        <f>SUM(D8:AB8)</f>
        <v>73135.99999999999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>
        <v>3450.8</v>
      </c>
      <c r="V8" s="56">
        <v>2126.7</v>
      </c>
      <c r="W8" s="56">
        <v>5522.2</v>
      </c>
      <c r="X8" s="57">
        <v>6852.2</v>
      </c>
      <c r="Y8" s="57"/>
      <c r="Z8" s="57"/>
      <c r="AA8" s="57"/>
      <c r="AB8" s="56"/>
      <c r="AC8" s="24"/>
      <c r="AD8" s="24"/>
      <c r="AE8" s="62">
        <f>126337.6-618.4</f>
        <v>125719.20000000001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87407.29999999999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8249.699999999999</v>
      </c>
      <c r="V9" s="25">
        <f t="shared" si="0"/>
        <v>10019.5</v>
      </c>
      <c r="W9" s="25">
        <f t="shared" si="0"/>
        <v>1556.6</v>
      </c>
      <c r="X9" s="25">
        <f t="shared" si="0"/>
        <v>825.9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78394.8</v>
      </c>
      <c r="AG9" s="51">
        <f>AG10+AG15+AG24+AG33+AG47+AG52+AG54+AG61+AG62+AG71+AG72+AG76+AG88+AG81+AG83+AG82+AG69+AG89+AG91+AG90+AG70+AG40+AG92</f>
        <v>55722.099999999984</v>
      </c>
      <c r="AH9" s="50"/>
      <c r="AI9" s="50"/>
    </row>
    <row r="10" spans="1:33" ht="15.75">
      <c r="A10" s="4" t="s">
        <v>4</v>
      </c>
      <c r="B10" s="23">
        <f>4520.5-34.2+205-551+86.4</f>
        <v>4226.7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>
        <v>462.2</v>
      </c>
      <c r="V10" s="27">
        <v>1666.1</v>
      </c>
      <c r="W10" s="27">
        <v>400.9</v>
      </c>
      <c r="X10" s="23">
        <v>9.2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4456.299999999999</v>
      </c>
      <c r="AG10" s="28">
        <f>B10+C10-AF10</f>
        <v>2281.5</v>
      </c>
    </row>
    <row r="11" spans="1:33" ht="15.75">
      <c r="A11" s="3" t="s">
        <v>5</v>
      </c>
      <c r="B11" s="23">
        <f>3509.6+17+50.2</f>
        <v>3576.7999999999997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>
        <v>462.2</v>
      </c>
      <c r="V11" s="27">
        <v>1485.6</v>
      </c>
      <c r="W11" s="27">
        <v>299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3753.7</v>
      </c>
      <c r="AG11" s="28">
        <f>B11+C11-AF11</f>
        <v>431</v>
      </c>
    </row>
    <row r="12" spans="1:33" ht="15.75">
      <c r="A12" s="3" t="s">
        <v>2</v>
      </c>
      <c r="B12" s="37">
        <f>436.7-34.2-17-20.3</f>
        <v>365.2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>
        <v>86.2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139.2</v>
      </c>
      <c r="AG12" s="28">
        <f>B12+C12-AF12</f>
        <v>807.8999999999999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284.7000000000001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180.5</v>
      </c>
      <c r="W14" s="23">
        <f t="shared" si="2"/>
        <v>15.699999999999974</v>
      </c>
      <c r="X14" s="23">
        <f t="shared" si="2"/>
        <v>9.2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563.4</v>
      </c>
      <c r="AG14" s="28">
        <f>AG10-AG11-AG12-AG13</f>
        <v>1042.6000000000001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>
        <v>591.5</v>
      </c>
      <c r="V15" s="27">
        <v>188.4</v>
      </c>
      <c r="W15" s="27">
        <v>93.9</v>
      </c>
      <c r="X15" s="23">
        <v>0.1</v>
      </c>
      <c r="Y15" s="27"/>
      <c r="Z15" s="27"/>
      <c r="AA15" s="27"/>
      <c r="AB15" s="23"/>
      <c r="AC15" s="23"/>
      <c r="AD15" s="23"/>
      <c r="AE15" s="23"/>
      <c r="AF15" s="28">
        <f t="shared" si="1"/>
        <v>29857.100000000006</v>
      </c>
      <c r="AG15" s="28">
        <f aca="true" t="shared" si="3" ref="AG15:AG31">B15+C15-AF15</f>
        <v>25813.09999999999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>
        <v>240.3</v>
      </c>
      <c r="V16" s="69">
        <v>146.6</v>
      </c>
      <c r="W16" s="69">
        <v>69.1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13014.7</v>
      </c>
      <c r="AG16" s="72">
        <f t="shared" si="3"/>
        <v>10805.2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>
        <v>5.2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24262.600000000002</v>
      </c>
      <c r="AG17" s="28">
        <f t="shared" si="3"/>
        <v>5529.799999999999</v>
      </c>
      <c r="AH17" s="6"/>
    </row>
    <row r="18" spans="1:33" ht="15.75">
      <c r="A18" s="3" t="s">
        <v>3</v>
      </c>
      <c r="B18" s="23">
        <v>1.6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11.600000000000001</v>
      </c>
    </row>
    <row r="19" spans="1:33" ht="15.75">
      <c r="A19" s="3" t="s">
        <v>1</v>
      </c>
      <c r="B19" s="23">
        <f>2322.4-31.9-0.2</f>
        <v>2290.3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>
        <v>146.7</v>
      </c>
      <c r="V19" s="27">
        <v>28.6</v>
      </c>
      <c r="W19" s="27">
        <v>89.6</v>
      </c>
      <c r="X19" s="23">
        <v>0.1</v>
      </c>
      <c r="Y19" s="27"/>
      <c r="Z19" s="27"/>
      <c r="AA19" s="27"/>
      <c r="AB19" s="23"/>
      <c r="AC19" s="23"/>
      <c r="AD19" s="23"/>
      <c r="AE19" s="23"/>
      <c r="AF19" s="28">
        <f t="shared" si="1"/>
        <v>1466.9999999999998</v>
      </c>
      <c r="AG19" s="28">
        <f t="shared" si="3"/>
        <v>2846</v>
      </c>
    </row>
    <row r="20" spans="1:33" ht="15.75">
      <c r="A20" s="3" t="s">
        <v>2</v>
      </c>
      <c r="B20" s="23">
        <v>8812.2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>
        <v>434</v>
      </c>
      <c r="V20" s="27">
        <v>92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3883.2000000000003</v>
      </c>
      <c r="AG20" s="28">
        <f t="shared" si="3"/>
        <v>14781.8</v>
      </c>
    </row>
    <row r="21" spans="1:33" ht="15.75">
      <c r="A21" s="3" t="s">
        <v>17</v>
      </c>
      <c r="B21" s="23">
        <v>12.8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>
        <v>3.7</v>
      </c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11.3</v>
      </c>
      <c r="AG21" s="28">
        <f t="shared" si="3"/>
        <v>44.900000000000006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1906.6999999999964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1.8999999999999657</v>
      </c>
      <c r="V23" s="23">
        <f t="shared" si="4"/>
        <v>67.80000000000001</v>
      </c>
      <c r="W23" s="23">
        <f t="shared" si="4"/>
        <v>4.300000000000011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226.59999999999985</v>
      </c>
      <c r="AG23" s="28">
        <f t="shared" si="3"/>
        <v>2598.999999999996</v>
      </c>
    </row>
    <row r="24" spans="1:33" ht="15" customHeight="1">
      <c r="A24" s="4" t="s">
        <v>7</v>
      </c>
      <c r="B24" s="23">
        <v>22517.4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>
        <v>6569.5</v>
      </c>
      <c r="V24" s="27">
        <v>5788.4</v>
      </c>
      <c r="W24" s="27">
        <v>185.9</v>
      </c>
      <c r="X24" s="23">
        <f>69.4-84.9</f>
        <v>-15.5</v>
      </c>
      <c r="Y24" s="27"/>
      <c r="Z24" s="27"/>
      <c r="AA24" s="27"/>
      <c r="AB24" s="23"/>
      <c r="AC24" s="23"/>
      <c r="AD24" s="23"/>
      <c r="AE24" s="23"/>
      <c r="AF24" s="28">
        <f t="shared" si="1"/>
        <v>22847.700000000004</v>
      </c>
      <c r="AG24" s="28">
        <f t="shared" si="3"/>
        <v>7065.699999999997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>
        <v>3383.2</v>
      </c>
      <c r="V25" s="69">
        <v>1253.4</v>
      </c>
      <c r="W25" s="69">
        <v>151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11233.3</v>
      </c>
      <c r="AG25" s="72">
        <f t="shared" si="3"/>
        <v>5255.5</v>
      </c>
      <c r="AH25" s="78"/>
    </row>
    <row r="26" spans="1:34" ht="15.75">
      <c r="A26" s="3" t="s">
        <v>5</v>
      </c>
      <c r="B26" s="23">
        <f>15292.6+328.4</f>
        <v>15621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>
        <v>6567.7</v>
      </c>
      <c r="V26" s="27">
        <v>4937.9</v>
      </c>
      <c r="W26" s="27">
        <v>1.9</v>
      </c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17572.7</v>
      </c>
      <c r="AG26" s="28">
        <f t="shared" si="3"/>
        <v>2458.7000000000007</v>
      </c>
      <c r="AH26" s="6"/>
    </row>
    <row r="27" spans="1:33" ht="15.75">
      <c r="A27" s="3" t="s">
        <v>3</v>
      </c>
      <c r="B27" s="23">
        <f>1392.9+150+158.5</f>
        <v>1701.4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>
        <v>202</v>
      </c>
      <c r="W27" s="27">
        <v>57.7</v>
      </c>
      <c r="X27" s="23">
        <f>69.4-84.9</f>
        <v>-15.5</v>
      </c>
      <c r="Y27" s="27"/>
      <c r="Z27" s="27"/>
      <c r="AA27" s="27"/>
      <c r="AB27" s="23"/>
      <c r="AC27" s="23"/>
      <c r="AD27" s="23"/>
      <c r="AE27" s="23"/>
      <c r="AF27" s="28">
        <f t="shared" si="1"/>
        <v>2284.7</v>
      </c>
      <c r="AG27" s="28">
        <f t="shared" si="3"/>
        <v>769.4000000000005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>
        <v>1.8</v>
      </c>
      <c r="V28" s="27">
        <v>133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380.3</v>
      </c>
      <c r="AG28" s="28">
        <f t="shared" si="3"/>
        <v>9.199999999999989</v>
      </c>
    </row>
    <row r="29" spans="1:33" ht="15.75">
      <c r="A29" s="3" t="s">
        <v>2</v>
      </c>
      <c r="B29" s="23">
        <f>4549.6-25-151.1-328.6</f>
        <v>4044.9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>
        <v>279.4</v>
      </c>
      <c r="W29" s="27">
        <v>117.6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1771</v>
      </c>
      <c r="AG29" s="28">
        <f t="shared" si="3"/>
        <v>2906.3</v>
      </c>
    </row>
    <row r="30" spans="1:33" ht="15.75">
      <c r="A30" s="3" t="s">
        <v>17</v>
      </c>
      <c r="B30" s="23">
        <f>203.8-5.9-58.8</f>
        <v>139.10000000000002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>
        <v>3.1</v>
      </c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125.49999999999999</v>
      </c>
      <c r="AG30" s="28">
        <f t="shared" si="3"/>
        <v>55.10000000000004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632.6000000000021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1.8185453143360064E-13</v>
      </c>
      <c r="V32" s="23">
        <f t="shared" si="5"/>
        <v>233.00000000000003</v>
      </c>
      <c r="W32" s="23">
        <f t="shared" si="5"/>
        <v>8.700000000000003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713.4999999999997</v>
      </c>
      <c r="AG32" s="28">
        <f>AG24-AG26-AG27-AG28-AG29-AG30-AG31</f>
        <v>866.9999999999958</v>
      </c>
    </row>
    <row r="33" spans="1:33" ht="15" customHeight="1">
      <c r="A33" s="4" t="s">
        <v>8</v>
      </c>
      <c r="B33" s="23">
        <v>209.2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>
        <v>88.9</v>
      </c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169.5</v>
      </c>
      <c r="AG33" s="28">
        <f aca="true" t="shared" si="6" ref="AG33:AG38">B33+C33-AF33</f>
        <v>325.1</v>
      </c>
    </row>
    <row r="34" spans="1:33" ht="15.75">
      <c r="A34" s="3" t="s">
        <v>5</v>
      </c>
      <c r="B34" s="23">
        <v>137.9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88.7</v>
      </c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143.5</v>
      </c>
      <c r="AG34" s="28">
        <f t="shared" si="6"/>
        <v>47.10000000000002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64.5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124.10000000000001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6.799999999999983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0.20000000000000284</v>
      </c>
      <c r="W39" s="23">
        <f t="shared" si="7"/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0.8000000000000099</v>
      </c>
      <c r="AG39" s="28">
        <f>AG33-AG34-AG36-AG38-AG35-AG37</f>
        <v>69.89999999999998</v>
      </c>
    </row>
    <row r="40" spans="1:33" ht="15" customHeight="1">
      <c r="A40" s="4" t="s">
        <v>34</v>
      </c>
      <c r="B40" s="23">
        <v>725.9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>
        <v>375.7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679.7</v>
      </c>
      <c r="AG40" s="28">
        <f aca="true" t="shared" si="8" ref="AG40:AG45">B40+C40-AF40</f>
        <v>146.4999999999999</v>
      </c>
    </row>
    <row r="41" spans="1:34" ht="15.75">
      <c r="A41" s="3" t="s">
        <v>5</v>
      </c>
      <c r="B41" s="23">
        <v>618.5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368.7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603.7</v>
      </c>
      <c r="AG41" s="28">
        <f t="shared" si="8"/>
        <v>46.5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24.09999999999998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25.499999999999996</v>
      </c>
      <c r="AG46" s="28">
        <f>AG40-AG41-AG42-AG43-AG44-AG45</f>
        <v>26.59999999999988</v>
      </c>
    </row>
    <row r="47" spans="1:33" ht="17.25" customHeight="1">
      <c r="A47" s="4" t="s">
        <v>15</v>
      </c>
      <c r="B47" s="37">
        <v>988.3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>
        <v>304.1</v>
      </c>
      <c r="W47" s="29">
        <v>80.6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789.4000000000001</v>
      </c>
      <c r="AG47" s="28">
        <f>B47+C47-AF47</f>
        <v>2535.6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888.9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>
        <v>258</v>
      </c>
      <c r="W49" s="23">
        <v>66.4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623.5</v>
      </c>
      <c r="AG49" s="28">
        <f>B49+C49-AF49</f>
        <v>2263.3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99.39999999999998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46.10000000000002</v>
      </c>
      <c r="W51" s="23">
        <f t="shared" si="11"/>
        <v>14.199999999999989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165.89999999999998</v>
      </c>
      <c r="AG51" s="28">
        <f>AG47-AG49-AG48</f>
        <v>272.2999999999997</v>
      </c>
    </row>
    <row r="52" spans="1:33" ht="15" customHeight="1">
      <c r="A52" s="4" t="s">
        <v>0</v>
      </c>
      <c r="B52" s="23">
        <f>3879.7+1149.3+400-0.1</f>
        <v>5428.9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>
        <v>562.9</v>
      </c>
      <c r="W52" s="27">
        <v>80.9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4673.4</v>
      </c>
      <c r="AG52" s="28">
        <f aca="true" t="shared" si="12" ref="AG52:AG59">B52+C52-AF52</f>
        <v>3036.5</v>
      </c>
    </row>
    <row r="53" spans="1:33" ht="15" customHeight="1">
      <c r="A53" s="3" t="s">
        <v>2</v>
      </c>
      <c r="B53" s="23">
        <f>414-0.1</f>
        <v>413.9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936.9000000000001</v>
      </c>
    </row>
    <row r="54" spans="1:34" ht="15" customHeight="1">
      <c r="A54" s="4" t="s">
        <v>9</v>
      </c>
      <c r="B54" s="45">
        <f>3710.6+54+254.2+80</f>
        <v>4098.799999999999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>
        <v>85.3</v>
      </c>
      <c r="V54" s="27">
        <v>51.4</v>
      </c>
      <c r="W54" s="27">
        <v>4</v>
      </c>
      <c r="X54" s="23">
        <v>83.2</v>
      </c>
      <c r="Y54" s="27"/>
      <c r="Z54" s="27"/>
      <c r="AA54" s="27"/>
      <c r="AB54" s="23"/>
      <c r="AC54" s="23"/>
      <c r="AD54" s="23"/>
      <c r="AE54" s="23"/>
      <c r="AF54" s="28">
        <f t="shared" si="9"/>
        <v>3836.4</v>
      </c>
      <c r="AG54" s="23">
        <f t="shared" si="12"/>
        <v>2105.9999999999995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333.8+254.2</f>
        <v>588</v>
      </c>
      <c r="C57" s="23">
        <v>580.5</v>
      </c>
      <c r="D57" s="23"/>
      <c r="E57" s="23"/>
      <c r="F57" s="23"/>
      <c r="G57" s="23">
        <v>25.6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>
        <v>85.3</v>
      </c>
      <c r="V57" s="27">
        <v>1.7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206.5</v>
      </c>
      <c r="AG57" s="23">
        <f t="shared" si="12"/>
        <v>962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807.9999999999997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186.9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49.699999999999996</v>
      </c>
      <c r="W60" s="23">
        <f t="shared" si="13"/>
        <v>4</v>
      </c>
      <c r="X60" s="23">
        <f t="shared" si="13"/>
        <v>83.2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828.1000000000005</v>
      </c>
      <c r="AG60" s="23">
        <f>AG54-AG55-AG57-AG59-AG56-AG58</f>
        <v>274.19999999999936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>
        <v>27.3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32.6</v>
      </c>
      <c r="AG61" s="23">
        <f aca="true" t="shared" si="15" ref="AG61:AG67">B61+C61-AF61</f>
        <v>59.1</v>
      </c>
    </row>
    <row r="62" spans="1:33" ht="15" customHeight="1">
      <c r="A62" s="4" t="s">
        <v>11</v>
      </c>
      <c r="B62" s="23">
        <f>1571.1+128.2-176.7</f>
        <v>1522.6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>
        <v>508.9</v>
      </c>
      <c r="V62" s="27">
        <v>206.8</v>
      </c>
      <c r="W62" s="27">
        <v>55.4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1429.0000000000002</v>
      </c>
      <c r="AG62" s="23">
        <f t="shared" si="15"/>
        <v>997.9999999999998</v>
      </c>
    </row>
    <row r="63" spans="1:34" ht="15.75">
      <c r="A63" s="3" t="s">
        <v>5</v>
      </c>
      <c r="B63" s="23">
        <v>897.3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>
        <v>508.9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878</v>
      </c>
      <c r="AG63" s="23">
        <f t="shared" si="15"/>
        <v>105.79999999999995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30.1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>
        <v>1.8</v>
      </c>
      <c r="W65" s="27">
        <v>2.8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26.1</v>
      </c>
      <c r="AG65" s="23">
        <f t="shared" si="15"/>
        <v>37.3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>
        <v>12.1</v>
      </c>
      <c r="W66" s="27">
        <v>0.1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27.6</v>
      </c>
      <c r="AG66" s="23">
        <f t="shared" si="15"/>
        <v>137.20000000000002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489.59999999999997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192.9</v>
      </c>
      <c r="W68" s="23">
        <f t="shared" si="16"/>
        <v>52.5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492</v>
      </c>
      <c r="AG68" s="23">
        <f>AG62-AG63-AG66-AG67-AG65-AG64</f>
        <v>716.0999999999998</v>
      </c>
    </row>
    <row r="69" spans="1:33" ht="31.5">
      <c r="A69" s="4" t="s">
        <v>33</v>
      </c>
      <c r="B69" s="23">
        <v>337.2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>
        <v>189.4</v>
      </c>
      <c r="R69" s="23"/>
      <c r="S69" s="27"/>
      <c r="T69" s="27"/>
      <c r="U69" s="23"/>
      <c r="V69" s="23">
        <v>137.7</v>
      </c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338.5</v>
      </c>
      <c r="AG69" s="31">
        <f aca="true" t="shared" si="17" ref="AG69:AG92">B69+C69-AF69</f>
        <v>0.30000000000001137</v>
      </c>
    </row>
    <row r="70" spans="1:33" ht="15.75">
      <c r="A70" s="4" t="s">
        <v>42</v>
      </c>
      <c r="B70" s="23">
        <v>5.4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>
        <v>2.7</v>
      </c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2369.9+54.4-20.3</f>
        <v>2404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>
        <v>269.6</v>
      </c>
      <c r="W72" s="27">
        <v>21.1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1770.9</v>
      </c>
      <c r="AG72" s="31">
        <f t="shared" si="17"/>
        <v>3878.1</v>
      </c>
    </row>
    <row r="73" spans="1:33" ht="15" customHeight="1">
      <c r="A73" s="3" t="s">
        <v>5</v>
      </c>
      <c r="B73" s="23">
        <v>18.7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>
        <v>18.6</v>
      </c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45.6</v>
      </c>
      <c r="AG73" s="31">
        <f t="shared" si="17"/>
        <v>39.199999999999996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>
        <v>5</v>
      </c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30.7</v>
      </c>
      <c r="AG74" s="31">
        <f t="shared" si="17"/>
        <v>304.90000000000003</v>
      </c>
    </row>
    <row r="75" spans="1:33" ht="15" customHeight="1">
      <c r="A75" s="3" t="s">
        <v>17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</v>
      </c>
    </row>
    <row r="76" spans="1:33" s="11" customFormat="1" ht="31.5">
      <c r="A76" s="12" t="s">
        <v>21</v>
      </c>
      <c r="B76" s="23">
        <v>347.1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>
        <v>32.3</v>
      </c>
      <c r="V76" s="29">
        <v>0.1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92.5</v>
      </c>
      <c r="AG76" s="31">
        <f t="shared" si="17"/>
        <v>454.70000000000005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>
        <v>32.3</v>
      </c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78.3</v>
      </c>
      <c r="AG77" s="31">
        <f t="shared" si="17"/>
        <v>2.299999999999997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4.7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4.6000000000000005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>
        <v>463.5</v>
      </c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1263.5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>
        <v>35.6</v>
      </c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456.80000000000007</v>
      </c>
      <c r="AG88" s="23">
        <f t="shared" si="17"/>
        <v>797.2999999999998</v>
      </c>
      <c r="AH88" s="11"/>
    </row>
    <row r="89" spans="1:34" ht="15.75">
      <c r="A89" s="4" t="s">
        <v>54</v>
      </c>
      <c r="B89" s="23">
        <f>1800-150-400</f>
        <v>1250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/>
      <c r="R89" s="23"/>
      <c r="S89" s="27"/>
      <c r="T89" s="27"/>
      <c r="U89" s="23"/>
      <c r="V89" s="23">
        <v>253.3</v>
      </c>
      <c r="W89" s="23">
        <v>230.8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1831.2</v>
      </c>
      <c r="AG89" s="23">
        <f t="shared" si="17"/>
        <v>5913.7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>
        <v>618.4</v>
      </c>
      <c r="Y90" s="27"/>
      <c r="Z90" s="27"/>
      <c r="AA90" s="27"/>
      <c r="AB90" s="23"/>
      <c r="AC90" s="23"/>
      <c r="AD90" s="23"/>
      <c r="AE90" s="23"/>
      <c r="AF90" s="28">
        <f t="shared" si="14"/>
        <v>1855.1999999999998</v>
      </c>
      <c r="AG90" s="23">
        <f t="shared" si="17"/>
        <v>0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999.5-1214.3+551-86.3-254.2-80</f>
        <v>-84.29999999999995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>
        <v>130.5</v>
      </c>
      <c r="Y92" s="27"/>
      <c r="Z92" s="27"/>
      <c r="AA92" s="27"/>
      <c r="AB92" s="23"/>
      <c r="AC92" s="23"/>
      <c r="AD92" s="23"/>
      <c r="AE92" s="23"/>
      <c r="AF92" s="28">
        <f t="shared" si="14"/>
        <v>-84.29999999999995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87407.29999999999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8249.699999999999</v>
      </c>
      <c r="V94" s="43">
        <f t="shared" si="18"/>
        <v>10019.5</v>
      </c>
      <c r="W94" s="43">
        <f t="shared" si="18"/>
        <v>1556.6</v>
      </c>
      <c r="X94" s="43">
        <f t="shared" si="18"/>
        <v>825.9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78394.8</v>
      </c>
      <c r="AG94" s="59">
        <f>AG10+AG15+AG24+AG33+AG47+AG52+AG54+AG61+AG62+AG69+AG71+AG72+AG76+AG81+AG82+AG83+AG88+AG89+AG90+AG91+AG70+AG40+AG92</f>
        <v>55722.099999999984</v>
      </c>
    </row>
    <row r="95" spans="1:33" ht="15.75">
      <c r="A95" s="3" t="s">
        <v>5</v>
      </c>
      <c r="B95" s="23">
        <f aca="true" t="shared" si="19" ref="B95:AD95">B11+B17+B26+B34+B55+B63+B73+B41+B77</f>
        <v>48056.40000000001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7576.299999999999</v>
      </c>
      <c r="V95" s="23">
        <f t="shared" si="19"/>
        <v>6530.8</v>
      </c>
      <c r="W95" s="23">
        <f t="shared" si="19"/>
        <v>669.5999999999999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50136.50000000001</v>
      </c>
      <c r="AG95" s="28">
        <f>B95+C95-AF95</f>
        <v>9530.200000000004</v>
      </c>
    </row>
    <row r="96" spans="1:33" ht="15.75">
      <c r="A96" s="3" t="s">
        <v>2</v>
      </c>
      <c r="B96" s="23">
        <f aca="true" t="shared" si="20" ref="B96:AD96">B12+B20+B29+B36+B57+B66+B44+B80+B74+B53</f>
        <v>14657.5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29.900000000000002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519.3</v>
      </c>
      <c r="V96" s="23">
        <f t="shared" si="20"/>
        <v>385.2</v>
      </c>
      <c r="W96" s="23">
        <f t="shared" si="20"/>
        <v>208.9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6425.5</v>
      </c>
      <c r="AG96" s="28">
        <f>B96+C96-AF96</f>
        <v>21030.5</v>
      </c>
    </row>
    <row r="97" spans="1:33" ht="15.75">
      <c r="A97" s="3" t="s">
        <v>3</v>
      </c>
      <c r="B97" s="23">
        <f aca="true" t="shared" si="21" ref="B97:AA97">B18+B27+B42+B64+B78</f>
        <v>1706.5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202</v>
      </c>
      <c r="W97" s="23">
        <f t="shared" si="21"/>
        <v>57.7</v>
      </c>
      <c r="X97" s="23">
        <f t="shared" si="21"/>
        <v>-15.5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2296.4</v>
      </c>
      <c r="AG97" s="28">
        <f>B97+C97-AF97</f>
        <v>870.7999999999997</v>
      </c>
    </row>
    <row r="98" spans="1:33" ht="15.75">
      <c r="A98" s="3" t="s">
        <v>1</v>
      </c>
      <c r="B98" s="23">
        <f aca="true" t="shared" si="22" ref="B98:AA98">B19+B28+B65+B35+B43+B56+B48+B79</f>
        <v>2704.9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148.5</v>
      </c>
      <c r="V98" s="23">
        <f t="shared" si="22"/>
        <v>163.4</v>
      </c>
      <c r="W98" s="23">
        <f t="shared" si="22"/>
        <v>92.39999999999999</v>
      </c>
      <c r="X98" s="23">
        <f t="shared" si="22"/>
        <v>0.1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1879.1000000000001</v>
      </c>
      <c r="AG98" s="28">
        <f>B98+C98-AF98</f>
        <v>2904.5</v>
      </c>
    </row>
    <row r="99" spans="1:33" ht="15.75">
      <c r="A99" s="3" t="s">
        <v>17</v>
      </c>
      <c r="B99" s="23">
        <f aca="true" t="shared" si="23" ref="B99:AD99">B21+B30+B49+B37+B58+B13+B75</f>
        <v>1044.2</v>
      </c>
      <c r="C99" s="23">
        <f t="shared" si="23"/>
        <v>2163.2000000000003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3.7</v>
      </c>
      <c r="V99" s="23">
        <f t="shared" si="23"/>
        <v>261.1</v>
      </c>
      <c r="W99" s="23">
        <f t="shared" si="23"/>
        <v>66.4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763.6999999999999</v>
      </c>
      <c r="AG99" s="28">
        <f>B99+C99-AF99</f>
        <v>2443.7000000000007</v>
      </c>
    </row>
    <row r="100" spans="1:33" ht="12.75">
      <c r="A100" s="1" t="s">
        <v>47</v>
      </c>
      <c r="B100" s="2">
        <f aca="true" t="shared" si="24" ref="B100:U100">B94-B95-B96-B97-B98-B99</f>
        <v>19237.799999999977</v>
      </c>
      <c r="C100" s="2">
        <f t="shared" si="24"/>
        <v>16598.2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304.70000000000005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1.8999999999996815</v>
      </c>
      <c r="V100" s="2"/>
      <c r="W100" s="2"/>
      <c r="X100" s="2">
        <f aca="true" t="shared" si="25" ref="X100:AD100">X94-X95-X96-X97-X98-X99</f>
        <v>841.3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16893.599999999995</v>
      </c>
      <c r="AG100" s="2">
        <f>AG94-AG95-AG96-AG97-AG98-AG99</f>
        <v>18942.39999999998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7" sqref="I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12304.9</v>
      </c>
      <c r="C7" s="73">
        <v>16060.7</v>
      </c>
      <c r="D7" s="46"/>
      <c r="E7" s="47">
        <v>12304.9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22289.1</v>
      </c>
      <c r="C8" s="41">
        <v>125719.2</v>
      </c>
      <c r="D8" s="44">
        <v>5905.8</v>
      </c>
      <c r="E8" s="56">
        <v>4779.6</v>
      </c>
      <c r="F8" s="56">
        <v>576.5</v>
      </c>
      <c r="G8" s="56">
        <v>2711.5</v>
      </c>
      <c r="H8" s="56">
        <v>2992.8</v>
      </c>
      <c r="I8" s="56">
        <v>5322.9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73879.70000000001</v>
      </c>
      <c r="C9" s="25">
        <f t="shared" si="0"/>
        <v>55722.09999999999</v>
      </c>
      <c r="D9" s="25">
        <f t="shared" si="0"/>
        <v>630.6</v>
      </c>
      <c r="E9" s="25">
        <f t="shared" si="0"/>
        <v>591.5000000000001</v>
      </c>
      <c r="F9" s="25">
        <f t="shared" si="0"/>
        <v>3679.7000000000003</v>
      </c>
      <c r="G9" s="25">
        <f t="shared" si="0"/>
        <v>328.8</v>
      </c>
      <c r="H9" s="25">
        <f t="shared" si="0"/>
        <v>2728.6000000000004</v>
      </c>
      <c r="I9" s="25">
        <f t="shared" si="0"/>
        <v>4627.400000000001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12586.599999999999</v>
      </c>
      <c r="AG9" s="51">
        <f>AG10+AG15+AG24+AG33+AG47+AG52+AG54+AG61+AG62+AG71+AG72+AG76+AG88+AG81+AG83+AG82+AG69+AG89+AG91+AG90+AG70+AG40+AG92</f>
        <v>117015.2</v>
      </c>
      <c r="AH9" s="50"/>
      <c r="AI9" s="50"/>
    </row>
    <row r="10" spans="1:33" ht="15.75">
      <c r="A10" s="4" t="s">
        <v>4</v>
      </c>
      <c r="B10" s="23">
        <v>4449.7</v>
      </c>
      <c r="C10" s="23">
        <v>2281.5</v>
      </c>
      <c r="D10" s="23">
        <v>7.1</v>
      </c>
      <c r="E10" s="23">
        <v>21.4</v>
      </c>
      <c r="F10" s="23">
        <v>305.8</v>
      </c>
      <c r="G10" s="23">
        <v>72.7</v>
      </c>
      <c r="H10" s="23">
        <v>149.3</v>
      </c>
      <c r="I10" s="23">
        <v>55.7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612</v>
      </c>
      <c r="AG10" s="28">
        <f>B10+C10-AF10</f>
        <v>6119.2</v>
      </c>
    </row>
    <row r="11" spans="1:33" ht="15.75">
      <c r="A11" s="3" t="s">
        <v>5</v>
      </c>
      <c r="B11" s="23">
        <v>3633.7</v>
      </c>
      <c r="C11" s="23">
        <v>431</v>
      </c>
      <c r="D11" s="23"/>
      <c r="E11" s="23"/>
      <c r="F11" s="23">
        <v>239.8</v>
      </c>
      <c r="G11" s="23"/>
      <c r="H11" s="23">
        <v>6.2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246</v>
      </c>
      <c r="AG11" s="28">
        <f>B11+C11-AF11</f>
        <v>3818.7</v>
      </c>
    </row>
    <row r="12" spans="1:33" ht="15.75">
      <c r="A12" s="3" t="s">
        <v>2</v>
      </c>
      <c r="B12" s="37">
        <v>402</v>
      </c>
      <c r="C12" s="23">
        <v>807.9</v>
      </c>
      <c r="D12" s="23"/>
      <c r="E12" s="23"/>
      <c r="F12" s="23">
        <v>0.6</v>
      </c>
      <c r="G12" s="23">
        <v>21.5</v>
      </c>
      <c r="H12" s="23">
        <v>72.7</v>
      </c>
      <c r="I12" s="23">
        <v>25.2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120.00000000000001</v>
      </c>
      <c r="AG12" s="28">
        <f>B12+C12-AF12</f>
        <v>1089.9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414</v>
      </c>
      <c r="C14" s="23">
        <f t="shared" si="2"/>
        <v>1042.6</v>
      </c>
      <c r="D14" s="23">
        <f t="shared" si="2"/>
        <v>7.1</v>
      </c>
      <c r="E14" s="23">
        <f t="shared" si="2"/>
        <v>21.4</v>
      </c>
      <c r="F14" s="23">
        <f t="shared" si="2"/>
        <v>65.4</v>
      </c>
      <c r="G14" s="23">
        <f t="shared" si="2"/>
        <v>51.2</v>
      </c>
      <c r="H14" s="23">
        <f t="shared" si="2"/>
        <v>70.40000000000002</v>
      </c>
      <c r="I14" s="23">
        <f t="shared" si="2"/>
        <v>30.500000000000004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246.00000000000006</v>
      </c>
      <c r="AG14" s="28">
        <f>AG10-AG11-AG12-AG13</f>
        <v>1210.6</v>
      </c>
    </row>
    <row r="15" spans="1:33" ht="15" customHeight="1">
      <c r="A15" s="4" t="s">
        <v>6</v>
      </c>
      <c r="B15" s="23">
        <v>30483.1</v>
      </c>
      <c r="C15" s="23">
        <v>25813.1</v>
      </c>
      <c r="D15" s="45"/>
      <c r="E15" s="45">
        <v>116</v>
      </c>
      <c r="F15" s="23">
        <v>2361</v>
      </c>
      <c r="G15" s="23">
        <v>124.2</v>
      </c>
      <c r="H15" s="23">
        <v>1521.7</v>
      </c>
      <c r="I15" s="23">
        <v>81.6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4204.5</v>
      </c>
      <c r="AG15" s="28">
        <f aca="true" t="shared" si="3" ref="AG15:AG31">B15+C15-AF15</f>
        <v>52091.7</v>
      </c>
    </row>
    <row r="16" spans="1:34" s="71" customFormat="1" ht="15" customHeight="1">
      <c r="A16" s="66" t="s">
        <v>55</v>
      </c>
      <c r="B16" s="67">
        <v>15460.6</v>
      </c>
      <c r="C16" s="67">
        <v>10805.2</v>
      </c>
      <c r="D16" s="68"/>
      <c r="E16" s="68"/>
      <c r="F16" s="67">
        <v>916.5</v>
      </c>
      <c r="G16" s="67"/>
      <c r="H16" s="67">
        <v>944.5</v>
      </c>
      <c r="I16" s="67">
        <v>14.1</v>
      </c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1875.1</v>
      </c>
      <c r="AG16" s="72">
        <f t="shared" si="3"/>
        <v>24390.700000000004</v>
      </c>
      <c r="AH16" s="78"/>
    </row>
    <row r="17" spans="1:34" ht="15.75">
      <c r="A17" s="3" t="s">
        <v>5</v>
      </c>
      <c r="B17" s="23">
        <v>24107.4</v>
      </c>
      <c r="C17" s="23">
        <v>5529.8</v>
      </c>
      <c r="D17" s="23"/>
      <c r="E17" s="23"/>
      <c r="F17" s="23"/>
      <c r="G17" s="23"/>
      <c r="H17" s="23">
        <v>14.2</v>
      </c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14.2</v>
      </c>
      <c r="AG17" s="28">
        <f t="shared" si="3"/>
        <v>29623</v>
      </c>
      <c r="AH17" s="6"/>
    </row>
    <row r="18" spans="1:33" ht="15.75">
      <c r="A18" s="3" t="s">
        <v>3</v>
      </c>
      <c r="B18" s="23">
        <v>0</v>
      </c>
      <c r="C18" s="23">
        <v>11.6</v>
      </c>
      <c r="D18" s="23"/>
      <c r="E18" s="23"/>
      <c r="F18" s="23">
        <v>1.2</v>
      </c>
      <c r="G18" s="23"/>
      <c r="H18" s="23">
        <v>4.2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5.4</v>
      </c>
      <c r="AG18" s="28">
        <f t="shared" si="3"/>
        <v>6.199999999999999</v>
      </c>
    </row>
    <row r="19" spans="1:33" ht="15.75">
      <c r="A19" s="3" t="s">
        <v>1</v>
      </c>
      <c r="B19" s="23">
        <v>2291.6</v>
      </c>
      <c r="C19" s="23">
        <v>2846</v>
      </c>
      <c r="D19" s="23"/>
      <c r="E19" s="23">
        <v>116</v>
      </c>
      <c r="F19" s="23">
        <v>416</v>
      </c>
      <c r="G19" s="23">
        <v>124.2</v>
      </c>
      <c r="H19" s="23">
        <v>324.4</v>
      </c>
      <c r="I19" s="23">
        <v>79.5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1060.1</v>
      </c>
      <c r="AG19" s="28">
        <f t="shared" si="3"/>
        <v>4077.5000000000005</v>
      </c>
    </row>
    <row r="20" spans="1:33" ht="15.75">
      <c r="A20" s="3" t="s">
        <v>2</v>
      </c>
      <c r="B20" s="23">
        <v>4005.4</v>
      </c>
      <c r="C20" s="23">
        <v>14781.8</v>
      </c>
      <c r="D20" s="23"/>
      <c r="E20" s="23"/>
      <c r="F20" s="23">
        <v>1759</v>
      </c>
      <c r="G20" s="23"/>
      <c r="H20" s="23">
        <v>722.5</v>
      </c>
      <c r="I20" s="23">
        <v>1.6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2483.1</v>
      </c>
      <c r="AG20" s="28">
        <f t="shared" si="3"/>
        <v>16304.1</v>
      </c>
    </row>
    <row r="21" spans="1:33" ht="15.75">
      <c r="A21" s="3" t="s">
        <v>17</v>
      </c>
      <c r="B21" s="23">
        <v>4</v>
      </c>
      <c r="C21" s="23">
        <v>44.9</v>
      </c>
      <c r="D21" s="23"/>
      <c r="E21" s="23"/>
      <c r="F21" s="23">
        <v>9.8</v>
      </c>
      <c r="G21" s="23"/>
      <c r="H21" s="23">
        <v>1.2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</v>
      </c>
      <c r="AG21" s="28">
        <f t="shared" si="3"/>
        <v>37.9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74.69999999999709</v>
      </c>
      <c r="C23" s="23">
        <f t="shared" si="4"/>
        <v>2599.0000000000014</v>
      </c>
      <c r="D23" s="23">
        <f t="shared" si="4"/>
        <v>0</v>
      </c>
      <c r="E23" s="23">
        <f t="shared" si="4"/>
        <v>0</v>
      </c>
      <c r="F23" s="23">
        <f t="shared" si="4"/>
        <v>175.00000000000017</v>
      </c>
      <c r="G23" s="23">
        <f t="shared" si="4"/>
        <v>0</v>
      </c>
      <c r="H23" s="23">
        <f t="shared" si="4"/>
        <v>455.2000000000001</v>
      </c>
      <c r="I23" s="23">
        <f t="shared" si="4"/>
        <v>0.4999999999999942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630.7000000000003</v>
      </c>
      <c r="AG23" s="28">
        <f t="shared" si="3"/>
        <v>2042.9999999999982</v>
      </c>
    </row>
    <row r="24" spans="1:33" ht="15" customHeight="1">
      <c r="A24" s="4" t="s">
        <v>7</v>
      </c>
      <c r="B24" s="23">
        <v>23482.7</v>
      </c>
      <c r="C24" s="23">
        <v>7065.7</v>
      </c>
      <c r="D24" s="23"/>
      <c r="E24" s="23">
        <v>275.5</v>
      </c>
      <c r="F24" s="23"/>
      <c r="G24" s="23">
        <v>14.3</v>
      </c>
      <c r="H24" s="23"/>
      <c r="I24" s="23">
        <v>4379.9</v>
      </c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4669.7</v>
      </c>
      <c r="AG24" s="28">
        <f t="shared" si="3"/>
        <v>25878.7</v>
      </c>
    </row>
    <row r="25" spans="1:34" s="71" customFormat="1" ht="15" customHeight="1">
      <c r="A25" s="66" t="s">
        <v>56</v>
      </c>
      <c r="B25" s="67">
        <v>9149.1</v>
      </c>
      <c r="C25" s="67">
        <v>5255.5</v>
      </c>
      <c r="D25" s="67"/>
      <c r="E25" s="67">
        <v>214.7</v>
      </c>
      <c r="F25" s="67"/>
      <c r="G25" s="67"/>
      <c r="H25" s="67"/>
      <c r="I25" s="67">
        <v>1311.2</v>
      </c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1525.9</v>
      </c>
      <c r="AG25" s="72">
        <f t="shared" si="3"/>
        <v>12878.7</v>
      </c>
      <c r="AH25" s="78"/>
    </row>
    <row r="26" spans="1:34" ht="15.75">
      <c r="A26" s="3" t="s">
        <v>5</v>
      </c>
      <c r="B26" s="23">
        <v>16075.8</v>
      </c>
      <c r="C26" s="23">
        <v>2458.7</v>
      </c>
      <c r="D26" s="23"/>
      <c r="E26" s="23"/>
      <c r="F26" s="23"/>
      <c r="G26" s="23"/>
      <c r="H26" s="23"/>
      <c r="I26" s="23">
        <v>3161.7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3161.7</v>
      </c>
      <c r="AG26" s="28">
        <f t="shared" si="3"/>
        <v>15372.8</v>
      </c>
      <c r="AH26" s="6"/>
    </row>
    <row r="27" spans="1:33" ht="15.75">
      <c r="A27" s="3" t="s">
        <v>3</v>
      </c>
      <c r="B27" s="23">
        <v>904.2</v>
      </c>
      <c r="C27" s="23">
        <v>769.4</v>
      </c>
      <c r="D27" s="23"/>
      <c r="E27" s="23">
        <v>160.4</v>
      </c>
      <c r="F27" s="23"/>
      <c r="G27" s="23">
        <v>14.3</v>
      </c>
      <c r="H27" s="23"/>
      <c r="I27" s="23">
        <v>238.4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413.1</v>
      </c>
      <c r="AG27" s="28">
        <f t="shared" si="3"/>
        <v>1260.5</v>
      </c>
    </row>
    <row r="28" spans="1:33" ht="15.75">
      <c r="A28" s="3" t="s">
        <v>1</v>
      </c>
      <c r="B28" s="23">
        <v>225.9</v>
      </c>
      <c r="C28" s="23">
        <v>9.2</v>
      </c>
      <c r="D28" s="23"/>
      <c r="E28" s="23">
        <v>17.6</v>
      </c>
      <c r="F28" s="23"/>
      <c r="G28" s="23"/>
      <c r="H28" s="23"/>
      <c r="I28" s="23">
        <v>22.8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40.400000000000006</v>
      </c>
      <c r="AG28" s="28">
        <f t="shared" si="3"/>
        <v>194.7</v>
      </c>
    </row>
    <row r="29" spans="1:33" ht="15.75">
      <c r="A29" s="3" t="s">
        <v>2</v>
      </c>
      <c r="B29" s="23">
        <v>5526.4</v>
      </c>
      <c r="C29" s="23">
        <v>2906.3</v>
      </c>
      <c r="D29" s="23"/>
      <c r="E29" s="23">
        <v>58.3</v>
      </c>
      <c r="F29" s="23"/>
      <c r="G29" s="23"/>
      <c r="H29" s="23"/>
      <c r="I29" s="23">
        <v>697.8</v>
      </c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756.0999999999999</v>
      </c>
      <c r="AG29" s="28">
        <f t="shared" si="3"/>
        <v>7676.6</v>
      </c>
    </row>
    <row r="30" spans="1:33" ht="15.75">
      <c r="A30" s="3" t="s">
        <v>17</v>
      </c>
      <c r="B30" s="23">
        <v>170.3</v>
      </c>
      <c r="C30" s="23">
        <v>55.1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225.4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580.1000000000024</v>
      </c>
      <c r="C32" s="23">
        <f t="shared" si="5"/>
        <v>866.9999999999999</v>
      </c>
      <c r="D32" s="23">
        <f t="shared" si="5"/>
        <v>0</v>
      </c>
      <c r="E32" s="23">
        <f t="shared" si="5"/>
        <v>39.2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259.19999999999993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298.3999999999999</v>
      </c>
      <c r="AG32" s="28">
        <f>AG24-AG26-AG27-AG28-AG29-AG30-AG31</f>
        <v>1148.7000000000003</v>
      </c>
    </row>
    <row r="33" spans="1:33" ht="15" customHeight="1">
      <c r="A33" s="4" t="s">
        <v>8</v>
      </c>
      <c r="B33" s="23">
        <v>206</v>
      </c>
      <c r="C33" s="23">
        <v>325.1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531.1</v>
      </c>
    </row>
    <row r="34" spans="1:33" ht="15.75">
      <c r="A34" s="3" t="s">
        <v>5</v>
      </c>
      <c r="B34" s="23">
        <v>133.7</v>
      </c>
      <c r="C34" s="23">
        <v>47.1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180.79999999999998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69.2</v>
      </c>
      <c r="C36" s="23">
        <v>124.1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193.3</v>
      </c>
    </row>
    <row r="37" spans="1:33" ht="15.75">
      <c r="A37" s="3" t="s">
        <v>17</v>
      </c>
      <c r="B37" s="23">
        <v>0</v>
      </c>
      <c r="C37" s="23"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3.1000000000000085</v>
      </c>
      <c r="C39" s="23">
        <f t="shared" si="7"/>
        <v>69.9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73.00000000000006</v>
      </c>
    </row>
    <row r="40" spans="1:33" ht="15" customHeight="1">
      <c r="A40" s="4" t="s">
        <v>34</v>
      </c>
      <c r="B40" s="23">
        <v>785.6</v>
      </c>
      <c r="C40" s="23">
        <v>146.5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932.1</v>
      </c>
    </row>
    <row r="41" spans="1:34" ht="15.75">
      <c r="A41" s="3" t="s">
        <v>5</v>
      </c>
      <c r="B41" s="23">
        <v>634.3</v>
      </c>
      <c r="C41" s="23">
        <v>46.5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680.8</v>
      </c>
      <c r="AH41" s="6"/>
    </row>
    <row r="42" spans="1:33" ht="15.75">
      <c r="A42" s="3" t="s">
        <v>3</v>
      </c>
      <c r="B42" s="23">
        <v>0</v>
      </c>
      <c r="C42" s="23">
        <v>0.2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6.4</v>
      </c>
      <c r="C43" s="23">
        <v>8.4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14.8</v>
      </c>
    </row>
    <row r="44" spans="1:33" ht="15.75">
      <c r="A44" s="3" t="s">
        <v>2</v>
      </c>
      <c r="B44" s="23">
        <v>114.5</v>
      </c>
      <c r="C44" s="23">
        <v>64.8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179.3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30.400000000000063</v>
      </c>
      <c r="C46" s="23">
        <f t="shared" si="10"/>
        <v>26.599999999999994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57.00000000000006</v>
      </c>
    </row>
    <row r="47" spans="1:33" ht="17.25" customHeight="1">
      <c r="A47" s="4" t="s">
        <v>15</v>
      </c>
      <c r="B47" s="37">
        <v>1082.9</v>
      </c>
      <c r="C47" s="23">
        <v>2535.6</v>
      </c>
      <c r="D47" s="23"/>
      <c r="E47" s="29">
        <v>2.1</v>
      </c>
      <c r="F47" s="29">
        <v>3.3</v>
      </c>
      <c r="G47" s="29">
        <v>2.8</v>
      </c>
      <c r="H47" s="29">
        <v>115.9</v>
      </c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124.10000000000001</v>
      </c>
      <c r="AG47" s="28">
        <f>B47+C47-AF47</f>
        <v>3494.4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977.9</v>
      </c>
      <c r="C49" s="23">
        <v>2263.3</v>
      </c>
      <c r="D49" s="23"/>
      <c r="E49" s="23"/>
      <c r="F49" s="23">
        <v>2.1</v>
      </c>
      <c r="G49" s="23">
        <v>2.7</v>
      </c>
      <c r="H49" s="23">
        <v>115.7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120.5</v>
      </c>
      <c r="AG49" s="28">
        <f>B49+C49-AF49</f>
        <v>3120.7000000000003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105.00000000000011</v>
      </c>
      <c r="C51" s="23">
        <f t="shared" si="11"/>
        <v>272.2999999999997</v>
      </c>
      <c r="D51" s="23">
        <f t="shared" si="11"/>
        <v>0</v>
      </c>
      <c r="E51" s="23">
        <f t="shared" si="11"/>
        <v>2.1</v>
      </c>
      <c r="F51" s="23">
        <f t="shared" si="11"/>
        <v>1.1999999999999997</v>
      </c>
      <c r="G51" s="23">
        <f t="shared" si="11"/>
        <v>0.09999999999999964</v>
      </c>
      <c r="H51" s="23">
        <f t="shared" si="11"/>
        <v>0.20000000000000284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3.6000000000000023</v>
      </c>
      <c r="AG51" s="28">
        <f>AG47-AG49-AG48</f>
        <v>373.6999999999998</v>
      </c>
    </row>
    <row r="52" spans="1:33" ht="15" customHeight="1">
      <c r="A52" s="4" t="s">
        <v>0</v>
      </c>
      <c r="B52" s="23">
        <v>2456</v>
      </c>
      <c r="C52" s="23">
        <v>3036.5</v>
      </c>
      <c r="D52" s="23"/>
      <c r="E52" s="23"/>
      <c r="F52" s="23">
        <v>701.8</v>
      </c>
      <c r="G52" s="23"/>
      <c r="H52" s="23">
        <v>273.3</v>
      </c>
      <c r="I52" s="23">
        <v>6.3</v>
      </c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981.3999999999999</v>
      </c>
      <c r="AG52" s="28">
        <f aca="true" t="shared" si="12" ref="AG52:AG59">B52+C52-AF52</f>
        <v>4511.1</v>
      </c>
    </row>
    <row r="53" spans="1:33" ht="15" customHeight="1">
      <c r="A53" s="3" t="s">
        <v>2</v>
      </c>
      <c r="B53" s="23">
        <v>413.7</v>
      </c>
      <c r="C53" s="23">
        <v>936.9</v>
      </c>
      <c r="D53" s="23"/>
      <c r="E53" s="23"/>
      <c r="F53" s="23">
        <v>2.1</v>
      </c>
      <c r="G53" s="23"/>
      <c r="H53" s="23">
        <v>273.3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275.40000000000003</v>
      </c>
      <c r="AG53" s="28">
        <f t="shared" si="12"/>
        <v>1075.1999999999998</v>
      </c>
    </row>
    <row r="54" spans="1:34" ht="15" customHeight="1">
      <c r="A54" s="4" t="s">
        <v>9</v>
      </c>
      <c r="B54" s="45">
        <v>3730.8</v>
      </c>
      <c r="C54" s="23">
        <v>2106</v>
      </c>
      <c r="D54" s="23"/>
      <c r="E54" s="23">
        <v>132.6</v>
      </c>
      <c r="F54" s="23">
        <v>213.6</v>
      </c>
      <c r="G54" s="23">
        <v>4.4</v>
      </c>
      <c r="H54" s="23">
        <v>600.7</v>
      </c>
      <c r="I54" s="23">
        <v>5</v>
      </c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956.3</v>
      </c>
      <c r="AG54" s="23">
        <f t="shared" si="12"/>
        <v>4880.5</v>
      </c>
      <c r="AH54" s="6"/>
    </row>
    <row r="55" spans="1:34" ht="15.75">
      <c r="A55" s="3" t="s">
        <v>5</v>
      </c>
      <c r="B55" s="23">
        <v>2417.2</v>
      </c>
      <c r="C55" s="23">
        <v>869.8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3287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451.4</v>
      </c>
      <c r="C57" s="23">
        <v>962</v>
      </c>
      <c r="D57" s="23"/>
      <c r="E57" s="23">
        <v>54.2</v>
      </c>
      <c r="F57" s="23">
        <v>1</v>
      </c>
      <c r="G57" s="23"/>
      <c r="H57" s="23">
        <v>266.3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321.5</v>
      </c>
      <c r="AG57" s="23">
        <f t="shared" si="12"/>
        <v>1091.9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858.8000000000004</v>
      </c>
      <c r="C60" s="23">
        <f t="shared" si="13"/>
        <v>274.20000000000005</v>
      </c>
      <c r="D60" s="23">
        <f t="shared" si="13"/>
        <v>0</v>
      </c>
      <c r="E60" s="23">
        <f t="shared" si="13"/>
        <v>78.39999999999999</v>
      </c>
      <c r="F60" s="23">
        <f t="shared" si="13"/>
        <v>212.6</v>
      </c>
      <c r="G60" s="23">
        <f t="shared" si="13"/>
        <v>4.4</v>
      </c>
      <c r="H60" s="23">
        <f t="shared" si="13"/>
        <v>334.40000000000003</v>
      </c>
      <c r="I60" s="23">
        <f t="shared" si="13"/>
        <v>5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634.8</v>
      </c>
      <c r="AG60" s="23">
        <f>AG54-AG55-AG57-AG59-AG56-AG58</f>
        <v>498.19999999999993</v>
      </c>
    </row>
    <row r="61" spans="1:33" ht="15" customHeight="1">
      <c r="A61" s="4" t="s">
        <v>10</v>
      </c>
      <c r="B61" s="23">
        <v>65.3</v>
      </c>
      <c r="C61" s="23">
        <v>59.1</v>
      </c>
      <c r="D61" s="23"/>
      <c r="E61" s="23"/>
      <c r="F61" s="23">
        <v>7.4</v>
      </c>
      <c r="G61" s="23"/>
      <c r="H61" s="23">
        <v>5.9</v>
      </c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13.3</v>
      </c>
      <c r="AG61" s="23">
        <f aca="true" t="shared" si="15" ref="AG61:AG67">B61+C61-AF61</f>
        <v>111.10000000000001</v>
      </c>
    </row>
    <row r="62" spans="1:33" ht="15" customHeight="1">
      <c r="A62" s="4" t="s">
        <v>11</v>
      </c>
      <c r="B62" s="23">
        <v>1470.1</v>
      </c>
      <c r="C62" s="23">
        <v>998</v>
      </c>
      <c r="D62" s="23"/>
      <c r="E62" s="23">
        <v>4.2</v>
      </c>
      <c r="F62" s="23"/>
      <c r="G62" s="23"/>
      <c r="H62" s="23">
        <v>40.7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44.900000000000006</v>
      </c>
      <c r="AG62" s="23">
        <f t="shared" si="15"/>
        <v>2423.2</v>
      </c>
    </row>
    <row r="63" spans="1:34" ht="15.75">
      <c r="A63" s="3" t="s">
        <v>5</v>
      </c>
      <c r="B63" s="23">
        <v>963.1</v>
      </c>
      <c r="C63" s="23">
        <v>105.8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1068.9</v>
      </c>
      <c r="AH63" s="65"/>
    </row>
    <row r="64" spans="1:34" ht="15.75">
      <c r="A64" s="3" t="s">
        <v>3</v>
      </c>
      <c r="B64" s="23">
        <v>0</v>
      </c>
      <c r="C64" s="23">
        <v>1.6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1.6</v>
      </c>
      <c r="AH64" s="6"/>
    </row>
    <row r="65" spans="1:34" ht="15.75">
      <c r="A65" s="3" t="s">
        <v>1</v>
      </c>
      <c r="B65" s="23">
        <v>20.8</v>
      </c>
      <c r="C65" s="23">
        <v>37.3</v>
      </c>
      <c r="D65" s="23"/>
      <c r="E65" s="23"/>
      <c r="F65" s="23"/>
      <c r="G65" s="23"/>
      <c r="H65" s="23">
        <v>4.1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4.1</v>
      </c>
      <c r="AG65" s="23">
        <f t="shared" si="15"/>
        <v>53.99999999999999</v>
      </c>
      <c r="AH65" s="6"/>
    </row>
    <row r="66" spans="1:33" ht="15.75">
      <c r="A66" s="3" t="s">
        <v>2</v>
      </c>
      <c r="B66" s="23">
        <v>113.4</v>
      </c>
      <c r="C66" s="23">
        <v>137.2</v>
      </c>
      <c r="D66" s="23"/>
      <c r="E66" s="23"/>
      <c r="F66" s="23"/>
      <c r="G66" s="23"/>
      <c r="H66" s="23">
        <v>8.3</v>
      </c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8.3</v>
      </c>
      <c r="AG66" s="23">
        <f t="shared" si="15"/>
        <v>242.29999999999998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372.7999999999999</v>
      </c>
      <c r="C68" s="23">
        <f t="shared" si="16"/>
        <v>716.1</v>
      </c>
      <c r="D68" s="23">
        <f t="shared" si="16"/>
        <v>0</v>
      </c>
      <c r="E68" s="23">
        <f t="shared" si="16"/>
        <v>4.2</v>
      </c>
      <c r="F68" s="23">
        <f t="shared" si="16"/>
        <v>0</v>
      </c>
      <c r="G68" s="23">
        <f t="shared" si="16"/>
        <v>0</v>
      </c>
      <c r="H68" s="23">
        <f t="shared" si="16"/>
        <v>28.300000000000004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32.50000000000001</v>
      </c>
      <c r="AG68" s="23">
        <f>AG62-AG63-AG66-AG67-AG65-AG64</f>
        <v>1056.3999999999999</v>
      </c>
    </row>
    <row r="69" spans="1:33" ht="31.5">
      <c r="A69" s="4" t="s">
        <v>33</v>
      </c>
      <c r="B69" s="23">
        <v>8</v>
      </c>
      <c r="C69" s="23">
        <v>0.3</v>
      </c>
      <c r="D69" s="23"/>
      <c r="E69" s="23"/>
      <c r="F69" s="23"/>
      <c r="G69" s="23"/>
      <c r="H69" s="23">
        <v>8.2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8.2</v>
      </c>
      <c r="AG69" s="31">
        <f aca="true" t="shared" si="17" ref="AG69:AG92">B69+C69-AF69</f>
        <v>0.10000000000000142</v>
      </c>
    </row>
    <row r="70" spans="1:33" ht="15.75">
      <c r="A70" s="4" t="s">
        <v>42</v>
      </c>
      <c r="B70" s="23">
        <v>5.7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7.2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2395.1</v>
      </c>
      <c r="C72" s="23">
        <v>3878.1</v>
      </c>
      <c r="D72" s="23">
        <v>14.6</v>
      </c>
      <c r="E72" s="23">
        <v>16.5</v>
      </c>
      <c r="F72" s="23">
        <v>0.1</v>
      </c>
      <c r="G72" s="23">
        <v>89.6</v>
      </c>
      <c r="H72" s="23">
        <v>12.9</v>
      </c>
      <c r="I72" s="23">
        <v>28.3</v>
      </c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162</v>
      </c>
      <c r="AG72" s="31">
        <f t="shared" si="17"/>
        <v>6111.2</v>
      </c>
    </row>
    <row r="73" spans="1:33" ht="15" customHeight="1">
      <c r="A73" s="3" t="s">
        <v>5</v>
      </c>
      <c r="B73" s="23">
        <v>18.9</v>
      </c>
      <c r="C73" s="23">
        <v>39.2</v>
      </c>
      <c r="D73" s="23"/>
      <c r="E73" s="23"/>
      <c r="F73" s="23"/>
      <c r="G73" s="23"/>
      <c r="H73" s="23">
        <v>10.6</v>
      </c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10.6</v>
      </c>
      <c r="AG73" s="31">
        <f t="shared" si="17"/>
        <v>47.5</v>
      </c>
    </row>
    <row r="74" spans="1:33" ht="15" customHeight="1">
      <c r="A74" s="3" t="s">
        <v>2</v>
      </c>
      <c r="B74" s="23">
        <v>116.5</v>
      </c>
      <c r="C74" s="23">
        <v>304.9</v>
      </c>
      <c r="D74" s="23"/>
      <c r="E74" s="23"/>
      <c r="F74" s="23">
        <v>0.1</v>
      </c>
      <c r="G74" s="23">
        <v>38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38.1</v>
      </c>
      <c r="AG74" s="31">
        <f t="shared" si="17"/>
        <v>383.29999999999995</v>
      </c>
    </row>
    <row r="75" spans="1:33" ht="15" customHeight="1">
      <c r="A75" s="3" t="s">
        <v>17</v>
      </c>
      <c r="B75" s="23">
        <v>2.7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2.7</v>
      </c>
    </row>
    <row r="76" spans="1:33" s="11" customFormat="1" ht="31.5">
      <c r="A76" s="12" t="s">
        <v>21</v>
      </c>
      <c r="B76" s="23">
        <v>98.8</v>
      </c>
      <c r="C76" s="23">
        <v>454.7</v>
      </c>
      <c r="D76" s="23">
        <v>84.9</v>
      </c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84.9</v>
      </c>
      <c r="AG76" s="31">
        <f t="shared" si="17"/>
        <v>468.6</v>
      </c>
    </row>
    <row r="77" spans="1:33" s="11" customFormat="1" ht="15.75">
      <c r="A77" s="3" t="s">
        <v>5</v>
      </c>
      <c r="B77" s="23">
        <v>79.4</v>
      </c>
      <c r="C77" s="23">
        <v>2.3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81.7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>
        <v>84.9</v>
      </c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84.9</v>
      </c>
      <c r="AG78" s="31">
        <f t="shared" si="17"/>
        <v>3.0999999999999943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6.3</v>
      </c>
      <c r="C80" s="23">
        <v>4.6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10.899999999999999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0</v>
      </c>
      <c r="C82" s="29">
        <v>0</v>
      </c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0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0.2</v>
      </c>
      <c r="C88" s="23">
        <v>797.3</v>
      </c>
      <c r="D88" s="23"/>
      <c r="E88" s="23">
        <v>23.2</v>
      </c>
      <c r="F88" s="23"/>
      <c r="G88" s="23">
        <v>20.8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44</v>
      </c>
      <c r="AG88" s="23">
        <f t="shared" si="17"/>
        <v>753.5</v>
      </c>
      <c r="AH88" s="11"/>
    </row>
    <row r="89" spans="1:34" ht="15.75">
      <c r="A89" s="4" t="s">
        <v>54</v>
      </c>
      <c r="B89" s="23">
        <v>600</v>
      </c>
      <c r="C89" s="23">
        <v>5913.7</v>
      </c>
      <c r="D89" s="23"/>
      <c r="E89" s="23"/>
      <c r="F89" s="23">
        <v>86.7</v>
      </c>
      <c r="G89" s="23"/>
      <c r="H89" s="23"/>
      <c r="I89" s="23">
        <v>70.6</v>
      </c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157.3</v>
      </c>
      <c r="AG89" s="23">
        <f t="shared" si="17"/>
        <v>6356.4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180.5</v>
      </c>
      <c r="C91" s="23">
        <v>309.4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489.9</v>
      </c>
      <c r="AH91" s="11"/>
    </row>
    <row r="92" spans="1:34" ht="15.75">
      <c r="A92" s="4" t="s">
        <v>53</v>
      </c>
      <c r="B92" s="23">
        <v>524</v>
      </c>
      <c r="C92" s="23">
        <v>0</v>
      </c>
      <c r="D92" s="23">
        <v>524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524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73879.70000000001</v>
      </c>
      <c r="C94" s="43">
        <f t="shared" si="18"/>
        <v>55722.09999999999</v>
      </c>
      <c r="D94" s="43">
        <f t="shared" si="18"/>
        <v>630.6</v>
      </c>
      <c r="E94" s="43">
        <f t="shared" si="18"/>
        <v>591.5000000000001</v>
      </c>
      <c r="F94" s="43">
        <f t="shared" si="18"/>
        <v>3679.7000000000003</v>
      </c>
      <c r="G94" s="43">
        <f t="shared" si="18"/>
        <v>328.8</v>
      </c>
      <c r="H94" s="43">
        <f t="shared" si="18"/>
        <v>2728.6000000000004</v>
      </c>
      <c r="I94" s="43">
        <f t="shared" si="18"/>
        <v>4627.400000000001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12586.599999999999</v>
      </c>
      <c r="AG94" s="59">
        <f>AG10+AG15+AG24+AG33+AG47+AG52+AG54+AG61+AG62+AG69+AG71+AG72+AG76+AG81+AG82+AG83+AG88+AG89+AG90+AG91+AG70+AG40+AG92</f>
        <v>117015.2</v>
      </c>
    </row>
    <row r="95" spans="1:33" ht="15.75">
      <c r="A95" s="3" t="s">
        <v>5</v>
      </c>
      <c r="B95" s="23">
        <f aca="true" t="shared" si="19" ref="B95:AD95">B11+B17+B26+B34+B55+B63+B73+B41+B77</f>
        <v>48063.5</v>
      </c>
      <c r="C95" s="23">
        <f t="shared" si="19"/>
        <v>9530.199999999999</v>
      </c>
      <c r="D95" s="23">
        <f t="shared" si="19"/>
        <v>0</v>
      </c>
      <c r="E95" s="23">
        <f t="shared" si="19"/>
        <v>0</v>
      </c>
      <c r="F95" s="23">
        <f t="shared" si="19"/>
        <v>239.8</v>
      </c>
      <c r="G95" s="23">
        <f t="shared" si="19"/>
        <v>0</v>
      </c>
      <c r="H95" s="23">
        <f t="shared" si="19"/>
        <v>31</v>
      </c>
      <c r="I95" s="23">
        <f t="shared" si="19"/>
        <v>3161.7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3432.5</v>
      </c>
      <c r="AG95" s="28">
        <f>B95+C95-AF95</f>
        <v>54161.2</v>
      </c>
    </row>
    <row r="96" spans="1:33" ht="15.75">
      <c r="A96" s="3" t="s">
        <v>2</v>
      </c>
      <c r="B96" s="23">
        <f aca="true" t="shared" si="20" ref="B96:AD96">B12+B20+B29+B36+B57+B66+B44+B80+B74+B53</f>
        <v>11218.8</v>
      </c>
      <c r="C96" s="23">
        <f t="shared" si="20"/>
        <v>21030.5</v>
      </c>
      <c r="D96" s="23">
        <f t="shared" si="20"/>
        <v>0</v>
      </c>
      <c r="E96" s="23">
        <f t="shared" si="20"/>
        <v>112.5</v>
      </c>
      <c r="F96" s="23">
        <f t="shared" si="20"/>
        <v>1762.7999999999997</v>
      </c>
      <c r="G96" s="23">
        <f t="shared" si="20"/>
        <v>59.5</v>
      </c>
      <c r="H96" s="23">
        <f t="shared" si="20"/>
        <v>1343.1</v>
      </c>
      <c r="I96" s="23">
        <f t="shared" si="20"/>
        <v>724.5999999999999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4002.4999999999995</v>
      </c>
      <c r="AG96" s="28">
        <f>B96+C96-AF96</f>
        <v>28246.8</v>
      </c>
    </row>
    <row r="97" spans="1:33" ht="15.75">
      <c r="A97" s="3" t="s">
        <v>3</v>
      </c>
      <c r="B97" s="23">
        <f aca="true" t="shared" si="21" ref="B97:AA97">B18+B27+B42+B64+B78</f>
        <v>904.2</v>
      </c>
      <c r="C97" s="23">
        <f t="shared" si="21"/>
        <v>870.8000000000001</v>
      </c>
      <c r="D97" s="23">
        <f t="shared" si="21"/>
        <v>84.9</v>
      </c>
      <c r="E97" s="23">
        <f t="shared" si="21"/>
        <v>160.4</v>
      </c>
      <c r="F97" s="23">
        <f t="shared" si="21"/>
        <v>1.2</v>
      </c>
      <c r="G97" s="23">
        <f t="shared" si="21"/>
        <v>14.3</v>
      </c>
      <c r="H97" s="23">
        <f t="shared" si="21"/>
        <v>4.2</v>
      </c>
      <c r="I97" s="23">
        <f t="shared" si="21"/>
        <v>238.4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503.4</v>
      </c>
      <c r="AG97" s="28">
        <f>B97+C97-AF97</f>
        <v>1271.6</v>
      </c>
    </row>
    <row r="98" spans="1:33" ht="15.75">
      <c r="A98" s="3" t="s">
        <v>1</v>
      </c>
      <c r="B98" s="23">
        <f aca="true" t="shared" si="22" ref="B98:AA98">B19+B28+B65+B35+B43+B56+B48+B79</f>
        <v>2544.7000000000003</v>
      </c>
      <c r="C98" s="23">
        <f t="shared" si="22"/>
        <v>2904.5</v>
      </c>
      <c r="D98" s="23">
        <f t="shared" si="22"/>
        <v>0</v>
      </c>
      <c r="E98" s="23">
        <f t="shared" si="22"/>
        <v>133.6</v>
      </c>
      <c r="F98" s="23">
        <f t="shared" si="22"/>
        <v>416</v>
      </c>
      <c r="G98" s="23">
        <f t="shared" si="22"/>
        <v>124.2</v>
      </c>
      <c r="H98" s="23">
        <f t="shared" si="22"/>
        <v>328.5</v>
      </c>
      <c r="I98" s="23">
        <f t="shared" si="22"/>
        <v>102.3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1104.6000000000001</v>
      </c>
      <c r="AG98" s="28">
        <f>B98+C98-AF98</f>
        <v>4344.6</v>
      </c>
    </row>
    <row r="99" spans="1:33" ht="15.75">
      <c r="A99" s="3" t="s">
        <v>17</v>
      </c>
      <c r="B99" s="23">
        <f aca="true" t="shared" si="23" ref="B99:AD99">B21+B30+B49+B37+B58+B13+B75</f>
        <v>1158.3000000000002</v>
      </c>
      <c r="C99" s="23">
        <f t="shared" si="23"/>
        <v>2443.7000000000003</v>
      </c>
      <c r="D99" s="23">
        <f t="shared" si="23"/>
        <v>0</v>
      </c>
      <c r="E99" s="23">
        <f t="shared" si="23"/>
        <v>0</v>
      </c>
      <c r="F99" s="23">
        <f t="shared" si="23"/>
        <v>11.9</v>
      </c>
      <c r="G99" s="23">
        <f t="shared" si="23"/>
        <v>2.7</v>
      </c>
      <c r="H99" s="23">
        <f t="shared" si="23"/>
        <v>116.9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131.5</v>
      </c>
      <c r="AG99" s="28">
        <f>B99+C99-AF99</f>
        <v>3470.5000000000005</v>
      </c>
    </row>
    <row r="100" spans="1:33" ht="12.75">
      <c r="A100" s="1" t="s">
        <v>47</v>
      </c>
      <c r="B100" s="2">
        <f aca="true" t="shared" si="24" ref="B100:U100">B94-B95-B96-B97-B98-B99</f>
        <v>9990.200000000012</v>
      </c>
      <c r="C100" s="2">
        <f t="shared" si="24"/>
        <v>18942.399999999994</v>
      </c>
      <c r="D100" s="2">
        <f t="shared" si="24"/>
        <v>545.7</v>
      </c>
      <c r="E100" s="2">
        <f t="shared" si="24"/>
        <v>185.00000000000014</v>
      </c>
      <c r="F100" s="2">
        <f t="shared" si="24"/>
        <v>1248.0000000000002</v>
      </c>
      <c r="G100" s="2">
        <f t="shared" si="24"/>
        <v>128.10000000000002</v>
      </c>
      <c r="H100" s="2">
        <f t="shared" si="24"/>
        <v>904.9000000000004</v>
      </c>
      <c r="I100" s="2">
        <f t="shared" si="24"/>
        <v>400.40000000000083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3412.0999999999985</v>
      </c>
      <c r="AG100" s="2">
        <f>AG94-AG95-AG96-AG97-AG98-AG99</f>
        <v>25520.5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2015-12-08T10:06:42Z</cp:lastPrinted>
  <dcterms:created xsi:type="dcterms:W3CDTF">2002-11-05T08:53:00Z</dcterms:created>
  <dcterms:modified xsi:type="dcterms:W3CDTF">2015-12-09T06:09:23Z</dcterms:modified>
  <cp:category/>
  <cp:version/>
  <cp:contentType/>
  <cp:contentStatus/>
</cp:coreProperties>
</file>